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756eee5db9b67e5f/Documents/Watergras/Watergras penningmeester/financiele cijfers/"/>
    </mc:Choice>
  </mc:AlternateContent>
  <xr:revisionPtr revIDLastSave="108" documentId="8_{93597A38-9E03-4AC8-B5A5-6D550100E013}" xr6:coauthVersionLast="47" xr6:coauthVersionMax="47" xr10:uidLastSave="{531EF9E4-744C-4CC3-9279-B3FE940E1818}"/>
  <bookViews>
    <workbookView xWindow="-108" yWindow="-108" windowWidth="23256" windowHeight="12456" tabRatio="771" xr2:uid="{00000000-000D-0000-FFFF-FFFF00000000}"/>
  </bookViews>
  <sheets>
    <sheet name="Jaarcijfers" sheetId="1" r:id="rId1"/>
    <sheet name="BBQ wijkfeest" sheetId="3" r:id="rId2"/>
  </sheets>
  <definedNames>
    <definedName name="Excel_BuiltIn_Print_Area_1_1">Jaarcijfers!$A$1:$H$55</definedName>
    <definedName name="Excel_BuiltIn_Print_Area_1_1_1">Jaarcijfers!$A$2:$H$55</definedName>
    <definedName name="Excel_BuiltIn_Print_Area_2">#REF!</definedName>
    <definedName name="K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3" l="1"/>
  <c r="H14" i="1" l="1"/>
  <c r="H13" i="1" s="1"/>
  <c r="E16" i="3"/>
  <c r="E27" i="3"/>
  <c r="E5" i="3" s="1"/>
  <c r="I43" i="1"/>
  <c r="I51" i="1" s="1"/>
  <c r="H7" i="1"/>
  <c r="C51" i="1"/>
  <c r="E31" i="3"/>
  <c r="E23" i="3"/>
  <c r="E24" i="3" s="1"/>
  <c r="E3" i="3" s="1"/>
  <c r="E4" i="3"/>
  <c r="E2" i="3"/>
  <c r="E7" i="3" l="1"/>
  <c r="G35" i="1" l="1"/>
  <c r="F35" i="1"/>
  <c r="H51" i="1"/>
  <c r="I35" i="1" l="1"/>
  <c r="C31" i="3" l="1"/>
  <c r="C4" i="3" s="1"/>
  <c r="C27" i="3"/>
  <c r="C5" i="3" s="1"/>
  <c r="C24" i="3"/>
  <c r="C3" i="3" s="1"/>
  <c r="C16" i="3"/>
  <c r="C2" i="3" s="1"/>
  <c r="D2" i="3"/>
  <c r="D7" i="3" s="1"/>
  <c r="C6" i="3" l="1"/>
  <c r="C7" i="3" s="1"/>
  <c r="G7" i="3" s="1"/>
  <c r="H35" i="1" l="1"/>
  <c r="D51" i="1"/>
</calcChain>
</file>

<file path=xl/sharedStrings.xml><?xml version="1.0" encoding="utf-8"?>
<sst xmlns="http://schemas.openxmlformats.org/spreadsheetml/2006/main" count="121" uniqueCount="105">
  <si>
    <t>RESULTATENREKENING</t>
  </si>
  <si>
    <t>werkelijk</t>
  </si>
  <si>
    <t>Contributie</t>
  </si>
  <si>
    <t>Website hosting</t>
  </si>
  <si>
    <t>Ledenadministratie</t>
  </si>
  <si>
    <t>Overige activiteiten</t>
  </si>
  <si>
    <t>Aanschaf materialen uitleen</t>
  </si>
  <si>
    <t>Bestuurs- en vergaderkosten</t>
  </si>
  <si>
    <t>Vrijwilligers en attenties</t>
  </si>
  <si>
    <t>Overige kosten</t>
  </si>
  <si>
    <t>Toevoegen aan algemene reserve</t>
  </si>
  <si>
    <t>Resultaat boekjaar</t>
  </si>
  <si>
    <t>BALANS</t>
  </si>
  <si>
    <t>ACTIVA</t>
  </si>
  <si>
    <t>ING lopende rek.</t>
  </si>
  <si>
    <t>ING spaar rek.</t>
  </si>
  <si>
    <t>Totaal activa</t>
  </si>
  <si>
    <t>1. Inkomsten</t>
  </si>
  <si>
    <t>2. Leden</t>
  </si>
  <si>
    <t>3. Sociaal</t>
  </si>
  <si>
    <t>4. Omgeving</t>
  </si>
  <si>
    <t>5. Woning</t>
  </si>
  <si>
    <t>6. Algemeen</t>
  </si>
  <si>
    <t>7. Reservering</t>
  </si>
  <si>
    <t>Overig (o.a. rente)</t>
  </si>
  <si>
    <t>50-jarig jubileum in 2027</t>
  </si>
  <si>
    <t>Begroting jan 2020</t>
  </si>
  <si>
    <t>Algemeen</t>
  </si>
  <si>
    <t xml:space="preserve">Catering </t>
  </si>
  <si>
    <t>Sport en spel</t>
  </si>
  <si>
    <t>Communicatie</t>
  </si>
  <si>
    <t>Onvoorzien 10%</t>
  </si>
  <si>
    <t>Totale Begroting (incl. btw)</t>
  </si>
  <si>
    <t>Post</t>
  </si>
  <si>
    <t>Begroting</t>
  </si>
  <si>
    <t>Bedrag</t>
  </si>
  <si>
    <t>Verzekering</t>
  </si>
  <si>
    <t>Onkostenvergoeding bewoners RG/BG</t>
  </si>
  <si>
    <t>Vergunning gemeente</t>
  </si>
  <si>
    <t>Versiering / Geluid</t>
  </si>
  <si>
    <t>Huur toileteenheid 2x</t>
  </si>
  <si>
    <t>Huur tenten</t>
  </si>
  <si>
    <t>Totaal Algemeen</t>
  </si>
  <si>
    <t>Catering</t>
  </si>
  <si>
    <t>Barbecue bij Keurslager 125 personen</t>
  </si>
  <si>
    <t>Davids Gelato</t>
  </si>
  <si>
    <t>Drinken</t>
  </si>
  <si>
    <t>Borden, bestek, chips e.d.</t>
  </si>
  <si>
    <t>Toppers horeca ivm alcohol schenken</t>
  </si>
  <si>
    <t>Meubilair: statafels, biertafels e.d.</t>
  </si>
  <si>
    <t>Totaal Catering</t>
  </si>
  <si>
    <t>Uitnodiging drukwerkdeal</t>
  </si>
  <si>
    <t>Totaal Communicatie</t>
  </si>
  <si>
    <t>Sport en Spel</t>
  </si>
  <si>
    <t>Springkussen</t>
  </si>
  <si>
    <t>Stuntvalmat</t>
  </si>
  <si>
    <t>Totaal Sport en Spel</t>
  </si>
  <si>
    <t>Opnemen uit algemene reserve</t>
  </si>
  <si>
    <t>Kapitaal</t>
  </si>
  <si>
    <t>Algemene Reserve</t>
  </si>
  <si>
    <t>Overlopende passiva (vooruitbetaalde contributie)</t>
  </si>
  <si>
    <t>PASSIVA</t>
  </si>
  <si>
    <t>Totaal passiva</t>
  </si>
  <si>
    <t>begroting</t>
  </si>
  <si>
    <t>Opmerking werkelijke inkomsten/kosten 2022</t>
  </si>
  <si>
    <t>Opmerking begroting 2023</t>
  </si>
  <si>
    <t>Ontvangen subsidie</t>
  </si>
  <si>
    <t xml:space="preserve">ledenwerving en kosten bank </t>
  </si>
  <si>
    <t>inbegrepen bij catering</t>
  </si>
  <si>
    <t>nieuwe partytenten</t>
  </si>
  <si>
    <t>Energiewerkgroep</t>
  </si>
  <si>
    <t>flyers + infobijeenkomst</t>
  </si>
  <si>
    <t>Update van website kosteloos</t>
  </si>
  <si>
    <t>Ontvangsten warmtescan</t>
  </si>
  <si>
    <t>Collectieve acties</t>
  </si>
  <si>
    <t>Lampionnenoptocht</t>
  </si>
  <si>
    <t>Bollenactie</t>
  </si>
  <si>
    <t>Bewegen in de buurt</t>
  </si>
  <si>
    <t>Overlopende activa
(nog te ontvangen contributies)</t>
  </si>
  <si>
    <t>onderhoud AED</t>
  </si>
  <si>
    <t>BBQ kosten waren lager</t>
  </si>
  <si>
    <t>Springkussenfeest</t>
  </si>
  <si>
    <t>Begeleiding duurder</t>
  </si>
  <si>
    <t>wandelgroep betaald begeleider zelf</t>
  </si>
  <si>
    <t>BBQ kosten vielen mee</t>
  </si>
  <si>
    <t>Buurtpreventie / buurtwacht</t>
  </si>
  <si>
    <t>resultaat op warmtescan</t>
  </si>
  <si>
    <t>Kerstbomen wijk</t>
  </si>
  <si>
    <t>Kerstverlichting</t>
  </si>
  <si>
    <t>geen uitsplitsing gemaakt</t>
  </si>
  <si>
    <t>aanschaf laptop</t>
  </si>
  <si>
    <t>maar 1 borrel</t>
  </si>
  <si>
    <t>met name onderhoudscontract AED</t>
  </si>
  <si>
    <t>conversie en training ander sofwarepakket</t>
  </si>
  <si>
    <t>subsidie gemeente energie, uitvoering bij energiewerkgroep</t>
  </si>
  <si>
    <t>Ontvangst in 2022, uitgaven in 2023; nadat warmtescan buitenkant is uitgevoerd, te betalen aan Baart</t>
  </si>
  <si>
    <t>2 infobijeenkomsten</t>
  </si>
  <si>
    <t>Inkomsten begroot 75 volw/50 k</t>
  </si>
  <si>
    <t>Posten BBQ</t>
  </si>
  <si>
    <t>Werkelijke kosten 2022</t>
  </si>
  <si>
    <t>Totale kosten</t>
  </si>
  <si>
    <t>Werkelijk tov begroting</t>
  </si>
  <si>
    <t>Werkelijk Inkomsten 108 volw/35 k</t>
  </si>
  <si>
    <t>Bewonersvereniging Watergras Gouda, Jaarcijfers 2022 en Begroting 2023 voor ALV 2e versie</t>
  </si>
  <si>
    <t>Reserve 50 jr. jub.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</si>
</sst>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dd/mm/yyyy"/>
    <numFmt numFmtId="165" formatCode="_ &quot;€&quot;\ * #,##0_ ;_ &quot;€&quot;\ * \-#,##0_ ;_ &quot;€&quot;\ * &quot;-&quot;??_ ;_ @_ "/>
    <numFmt numFmtId="166" formatCode="_ [$€-413]\ * #,##0.00_ ;_ [$€-413]\ * \-#,##0.00_ ;_ [$€-413]\ * &quot;-&quot;??_ ;_ @_ "/>
  </numFmts>
  <fonts count="7" x14ac:knownFonts="1">
    <font>
      <sz val="12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39" fontId="0" fillId="0" borderId="0"/>
    <xf numFmtId="0" fontId="1" fillId="0" borderId="0"/>
    <xf numFmtId="44" fontId="3" fillId="0" borderId="0" applyFont="0" applyFill="0" applyBorder="0" applyAlignment="0" applyProtection="0"/>
  </cellStyleXfs>
  <cellXfs count="60">
    <xf numFmtId="39" fontId="0" fillId="0" borderId="0" xfId="0"/>
    <xf numFmtId="39" fontId="2" fillId="0" borderId="7" xfId="0" applyFont="1" applyBorder="1" applyAlignment="1">
      <alignment vertical="center"/>
    </xf>
    <xf numFmtId="39" fontId="0" fillId="0" borderId="0" xfId="0" applyAlignment="1">
      <alignment vertical="center"/>
    </xf>
    <xf numFmtId="39" fontId="2" fillId="0" borderId="0" xfId="0" applyFont="1"/>
    <xf numFmtId="3" fontId="0" fillId="0" borderId="0" xfId="0" applyNumberFormat="1"/>
    <xf numFmtId="0" fontId="2" fillId="0" borderId="4" xfId="0" applyNumberFormat="1" applyFont="1" applyBorder="1" applyAlignment="1">
      <alignment horizontal="right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6" xfId="0" applyNumberFormat="1" applyFont="1" applyBorder="1"/>
    <xf numFmtId="164" fontId="0" fillId="0" borderId="3" xfId="0" applyNumberForma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37" fontId="0" fillId="0" borderId="0" xfId="0" applyNumberFormat="1"/>
    <xf numFmtId="39" fontId="0" fillId="0" borderId="0" xfId="0" applyAlignment="1">
      <alignment horizontal="center"/>
    </xf>
    <xf numFmtId="37" fontId="2" fillId="0" borderId="0" xfId="0" applyNumberFormat="1" applyFont="1"/>
    <xf numFmtId="39" fontId="4" fillId="0" borderId="0" xfId="0" applyFont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9" fontId="0" fillId="0" borderId="0" xfId="0" applyAlignment="1">
      <alignment horizontal="left"/>
    </xf>
    <xf numFmtId="39" fontId="0" fillId="0" borderId="0" xfId="0" applyAlignment="1">
      <alignment vertical="center" wrapText="1"/>
    </xf>
    <xf numFmtId="39" fontId="0" fillId="0" borderId="0" xfId="0" applyAlignment="1">
      <alignment wrapText="1"/>
    </xf>
    <xf numFmtId="3" fontId="2" fillId="0" borderId="9" xfId="0" applyNumberFormat="1" applyFont="1" applyBorder="1"/>
    <xf numFmtId="3" fontId="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9" fontId="2" fillId="0" borderId="1" xfId="0" applyFont="1" applyBorder="1"/>
    <xf numFmtId="39" fontId="2" fillId="0" borderId="2" xfId="0" applyFont="1" applyBorder="1"/>
    <xf numFmtId="39" fontId="2" fillId="0" borderId="3" xfId="0" applyFont="1" applyBorder="1"/>
    <xf numFmtId="3" fontId="0" fillId="0" borderId="0" xfId="0" applyNumberFormat="1" applyAlignment="1">
      <alignment horizontal="left" wrapText="1"/>
    </xf>
    <xf numFmtId="3" fontId="0" fillId="0" borderId="7" xfId="0" applyNumberForma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39" fontId="0" fillId="0" borderId="0" xfId="0" applyAlignment="1">
      <alignment vertical="top"/>
    </xf>
    <xf numFmtId="0" fontId="6" fillId="0" borderId="0" xfId="0" applyNumberFormat="1" applyFont="1"/>
    <xf numFmtId="165" fontId="6" fillId="0" borderId="0" xfId="2" applyNumberFormat="1" applyFont="1" applyFill="1" applyBorder="1"/>
    <xf numFmtId="0" fontId="5" fillId="0" borderId="0" xfId="0" applyNumberFormat="1" applyFont="1"/>
    <xf numFmtId="165" fontId="5" fillId="0" borderId="0" xfId="2" applyNumberFormat="1" applyFont="1" applyFill="1" applyBorder="1"/>
    <xf numFmtId="166" fontId="6" fillId="0" borderId="0" xfId="2" applyNumberFormat="1" applyFont="1" applyFill="1" applyBorder="1"/>
    <xf numFmtId="166" fontId="5" fillId="0" borderId="0" xfId="2" applyNumberFormat="1" applyFont="1" applyFill="1" applyBorder="1"/>
    <xf numFmtId="0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left" vertical="top"/>
    </xf>
    <xf numFmtId="3" fontId="0" fillId="0" borderId="0" xfId="0" applyNumberFormat="1" applyAlignment="1">
      <alignment wrapText="1"/>
    </xf>
    <xf numFmtId="39" fontId="0" fillId="0" borderId="0" xfId="0" applyAlignment="1">
      <alignment horizontal="left" vertical="top" wrapText="1"/>
    </xf>
    <xf numFmtId="39" fontId="0" fillId="0" borderId="0" xfId="0" applyAlignment="1">
      <alignment horizontal="left" wrapText="1"/>
    </xf>
    <xf numFmtId="3" fontId="2" fillId="0" borderId="7" xfId="0" applyNumberFormat="1" applyFont="1" applyBorder="1" applyAlignment="1">
      <alignment vertical="top"/>
    </xf>
    <xf numFmtId="0" fontId="3" fillId="0" borderId="0" xfId="2" applyNumberFormat="1" applyFont="1" applyAlignment="1">
      <alignment horizontal="center" vertical="center"/>
    </xf>
    <xf numFmtId="39" fontId="0" fillId="0" borderId="0" xfId="0" applyAlignment="1">
      <alignment horizontal="center"/>
    </xf>
    <xf numFmtId="39" fontId="0" fillId="0" borderId="0" xfId="0" applyAlignment="1">
      <alignment horizontal="left"/>
    </xf>
    <xf numFmtId="39" fontId="2" fillId="0" borderId="8" xfId="0" applyFont="1" applyBorder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39" fontId="2" fillId="0" borderId="0" xfId="0" applyFont="1" applyAlignment="1">
      <alignment horizontal="left" vertical="top" wrapText="1"/>
    </xf>
    <xf numFmtId="39" fontId="0" fillId="0" borderId="0" xfId="0" applyAlignment="1">
      <alignment horizontal="left" vertical="top"/>
    </xf>
    <xf numFmtId="39" fontId="2" fillId="0" borderId="0" xfId="0" applyFont="1" applyAlignment="1">
      <alignment horizontal="left" vertical="top"/>
    </xf>
    <xf numFmtId="39" fontId="2" fillId="0" borderId="10" xfId="0" applyFont="1" applyBorder="1" applyAlignment="1">
      <alignment horizontal="left" vertical="top"/>
    </xf>
    <xf numFmtId="44" fontId="0" fillId="0" borderId="0" xfId="2" applyFont="1" applyAlignment="1">
      <alignment horizontal="center"/>
    </xf>
    <xf numFmtId="39" fontId="0" fillId="0" borderId="0" xfId="0" applyAlignment="1">
      <alignment horizontal="left" vertical="top" wrapText="1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3" fontId="0" fillId="0" borderId="9" xfId="0" applyNumberFormat="1" applyFont="1" applyBorder="1"/>
  </cellXfs>
  <cellStyles count="3">
    <cellStyle name="Ongedefinieerd" xfId="1" xr:uid="{00000000-0005-0000-0000-000000000000}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topLeftCell="A29" zoomScale="90" zoomScaleNormal="90" workbookViewId="0">
      <selection activeCell="J54" sqref="J54"/>
    </sheetView>
  </sheetViews>
  <sheetFormatPr defaultColWidth="8.90625" defaultRowHeight="14.1" customHeight="1" x14ac:dyDescent="0.25"/>
  <cols>
    <col min="1" max="1" width="17.36328125" customWidth="1"/>
    <col min="2" max="2" width="9.6328125" customWidth="1"/>
    <col min="3" max="3" width="10.1796875" customWidth="1"/>
    <col min="4" max="4" width="10.08984375" customWidth="1"/>
    <col min="5" max="5" width="3.1796875" customWidth="1"/>
    <col min="6" max="6" width="10" style="4" customWidth="1"/>
    <col min="7" max="7" width="13.36328125" customWidth="1"/>
    <col min="8" max="8" width="10.81640625" customWidth="1"/>
    <col min="9" max="9" width="10.1796875" bestFit="1" customWidth="1"/>
    <col min="10" max="10" width="28" customWidth="1"/>
    <col min="11" max="11" width="39.90625" style="20" customWidth="1"/>
  </cols>
  <sheetData>
    <row r="1" spans="1:11" s="2" customFormat="1" ht="21" customHeight="1" x14ac:dyDescent="0.25">
      <c r="A1" s="1" t="s">
        <v>103</v>
      </c>
      <c r="B1" s="1"/>
      <c r="C1" s="1"/>
      <c r="D1" s="1"/>
      <c r="E1" s="1"/>
      <c r="F1" s="1"/>
      <c r="G1" s="1"/>
      <c r="H1" s="1"/>
      <c r="I1" s="1"/>
      <c r="K1" s="19"/>
    </row>
    <row r="2" spans="1:11" ht="16.95" customHeight="1" x14ac:dyDescent="0.3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4.95" customHeight="1" x14ac:dyDescent="0.3">
      <c r="A3" s="3"/>
      <c r="B3" s="3"/>
    </row>
    <row r="4" spans="1:11" ht="14.1" customHeight="1" x14ac:dyDescent="0.3">
      <c r="A4" s="46"/>
      <c r="B4" s="46"/>
      <c r="C4" s="46"/>
      <c r="D4" s="46"/>
      <c r="F4" s="5">
        <v>2021</v>
      </c>
      <c r="G4" s="5">
        <v>2022</v>
      </c>
      <c r="H4" s="5">
        <v>2022</v>
      </c>
      <c r="I4" s="5">
        <v>2023</v>
      </c>
      <c r="J4" s="49" t="s">
        <v>64</v>
      </c>
      <c r="K4" s="50" t="s">
        <v>65</v>
      </c>
    </row>
    <row r="5" spans="1:11" s="16" customFormat="1" ht="16.2" customHeight="1" x14ac:dyDescent="0.3">
      <c r="A5" s="46"/>
      <c r="B5" s="46"/>
      <c r="C5" s="46"/>
      <c r="D5" s="46"/>
      <c r="F5" s="17" t="s">
        <v>1</v>
      </c>
      <c r="G5" s="17" t="s">
        <v>63</v>
      </c>
      <c r="H5" s="17" t="s">
        <v>1</v>
      </c>
      <c r="I5" s="17" t="s">
        <v>63</v>
      </c>
      <c r="J5" s="49"/>
      <c r="K5" s="50"/>
    </row>
    <row r="6" spans="1:11" ht="6" customHeight="1" x14ac:dyDescent="0.25">
      <c r="A6" s="46"/>
      <c r="B6" s="46"/>
      <c r="C6" s="46"/>
      <c r="D6" s="46"/>
      <c r="G6" s="4"/>
      <c r="H6" s="4"/>
      <c r="I6" s="4"/>
      <c r="J6" s="4"/>
    </row>
    <row r="7" spans="1:11" ht="14.1" customHeight="1" x14ac:dyDescent="0.3">
      <c r="A7" t="s">
        <v>17</v>
      </c>
      <c r="B7" s="47" t="s">
        <v>2</v>
      </c>
      <c r="C7" s="47"/>
      <c r="D7" s="47"/>
      <c r="F7" s="23">
        <v>6307.5</v>
      </c>
      <c r="G7" s="22">
        <v>6550</v>
      </c>
      <c r="H7" s="4">
        <f>6592.5-90</f>
        <v>6502.5</v>
      </c>
      <c r="I7" s="6">
        <v>6500</v>
      </c>
      <c r="J7" s="4"/>
    </row>
    <row r="8" spans="1:11" ht="14.1" customHeight="1" x14ac:dyDescent="0.3">
      <c r="B8" s="47" t="s">
        <v>24</v>
      </c>
      <c r="C8" s="47"/>
      <c r="D8" s="47"/>
      <c r="F8" s="4">
        <v>5</v>
      </c>
      <c r="G8" s="6">
        <v>0</v>
      </c>
      <c r="H8" s="4">
        <v>0</v>
      </c>
      <c r="I8" s="6">
        <v>70</v>
      </c>
      <c r="J8" s="4"/>
    </row>
    <row r="9" spans="1:11" ht="10.5" customHeight="1" x14ac:dyDescent="0.3">
      <c r="B9" s="46"/>
      <c r="C9" s="46"/>
      <c r="D9" s="46"/>
      <c r="F9"/>
      <c r="G9" s="3"/>
      <c r="I9" s="3"/>
    </row>
    <row r="10" spans="1:11" ht="14.1" customHeight="1" x14ac:dyDescent="0.3">
      <c r="A10" t="s">
        <v>18</v>
      </c>
      <c r="B10" s="47" t="s">
        <v>3</v>
      </c>
      <c r="C10" s="47"/>
      <c r="D10" s="47"/>
      <c r="F10" s="4">
        <v>-387.2</v>
      </c>
      <c r="G10" s="6">
        <v>-500</v>
      </c>
      <c r="H10" s="4">
        <v>-387.2</v>
      </c>
      <c r="I10" s="6">
        <v>-400</v>
      </c>
      <c r="J10" s="4" t="s">
        <v>72</v>
      </c>
    </row>
    <row r="11" spans="1:11" ht="15.6" x14ac:dyDescent="0.3">
      <c r="B11" s="47" t="s">
        <v>4</v>
      </c>
      <c r="C11" s="47"/>
      <c r="D11" s="47"/>
      <c r="F11" s="4">
        <v>-385.41</v>
      </c>
      <c r="G11" s="6">
        <v>-400</v>
      </c>
      <c r="H11" s="4">
        <v>-515.48</v>
      </c>
      <c r="I11" s="6">
        <v>-900</v>
      </c>
      <c r="J11" s="4" t="s">
        <v>67</v>
      </c>
      <c r="K11" s="20" t="s">
        <v>93</v>
      </c>
    </row>
    <row r="12" spans="1:11" ht="10.5" customHeight="1" x14ac:dyDescent="0.3">
      <c r="B12" s="46"/>
      <c r="C12" s="46"/>
      <c r="D12" s="46"/>
      <c r="G12" s="6"/>
      <c r="H12" s="4"/>
      <c r="I12" s="6"/>
      <c r="J12" s="4"/>
    </row>
    <row r="13" spans="1:11" ht="14.1" customHeight="1" x14ac:dyDescent="0.3">
      <c r="A13" t="s">
        <v>19</v>
      </c>
      <c r="B13" s="47" t="s">
        <v>5</v>
      </c>
      <c r="C13" s="47"/>
      <c r="D13" s="47"/>
      <c r="F13" s="4">
        <v>-147.78</v>
      </c>
      <c r="G13" s="8">
        <v>-9000</v>
      </c>
      <c r="H13" s="4">
        <f>-6071.74-H14</f>
        <v>-4423.25</v>
      </c>
      <c r="I13" s="8">
        <v>-200</v>
      </c>
      <c r="J13" s="42" t="s">
        <v>80</v>
      </c>
      <c r="K13" s="43"/>
    </row>
    <row r="14" spans="1:11" ht="14.4" customHeight="1" x14ac:dyDescent="0.3">
      <c r="B14" s="47" t="s">
        <v>77</v>
      </c>
      <c r="C14" s="47"/>
      <c r="D14" s="47"/>
      <c r="G14" s="6">
        <v>-1250</v>
      </c>
      <c r="H14" s="4">
        <f>(204.49+144+1250+50)*-1</f>
        <v>-1648.49</v>
      </c>
      <c r="I14" s="6">
        <v>-250</v>
      </c>
      <c r="J14" s="42" t="s">
        <v>82</v>
      </c>
      <c r="K14" s="43" t="s">
        <v>83</v>
      </c>
    </row>
    <row r="15" spans="1:11" ht="14.4" customHeight="1" x14ac:dyDescent="0.3">
      <c r="B15" s="47" t="s">
        <v>75</v>
      </c>
      <c r="C15" s="47"/>
      <c r="D15" s="47"/>
      <c r="G15" s="45" t="s">
        <v>89</v>
      </c>
      <c r="H15" s="45"/>
      <c r="I15" s="6">
        <v>-350</v>
      </c>
      <c r="J15" s="42"/>
      <c r="K15" s="43"/>
    </row>
    <row r="16" spans="1:11" ht="14.4" customHeight="1" x14ac:dyDescent="0.3">
      <c r="B16" s="47" t="s">
        <v>76</v>
      </c>
      <c r="C16" s="47"/>
      <c r="D16" s="47"/>
      <c r="G16" s="45"/>
      <c r="H16" s="45"/>
      <c r="I16" s="6">
        <v>-250</v>
      </c>
      <c r="J16" s="42"/>
      <c r="K16" s="43"/>
    </row>
    <row r="17" spans="1:11" ht="14.4" customHeight="1" x14ac:dyDescent="0.3">
      <c r="B17" s="47" t="s">
        <v>87</v>
      </c>
      <c r="C17" s="47"/>
      <c r="D17" s="47"/>
      <c r="G17" s="45"/>
      <c r="H17" s="45"/>
      <c r="I17" s="6">
        <v>-100</v>
      </c>
      <c r="J17" s="42"/>
      <c r="K17" s="43"/>
    </row>
    <row r="18" spans="1:11" ht="14.4" customHeight="1" x14ac:dyDescent="0.3">
      <c r="B18" s="47" t="s">
        <v>88</v>
      </c>
      <c r="C18" s="47"/>
      <c r="D18" s="47"/>
      <c r="G18" s="45"/>
      <c r="H18" s="45"/>
      <c r="I18" s="6">
        <v>-700</v>
      </c>
      <c r="J18" s="42"/>
      <c r="K18" s="43"/>
    </row>
    <row r="19" spans="1:11" ht="14.4" customHeight="1" x14ac:dyDescent="0.3">
      <c r="B19" t="s">
        <v>81</v>
      </c>
      <c r="G19" s="45"/>
      <c r="H19" s="45"/>
      <c r="I19" s="6">
        <v>-700</v>
      </c>
      <c r="J19" s="42"/>
      <c r="K19" s="43"/>
    </row>
    <row r="20" spans="1:11" ht="9.75" customHeight="1" x14ac:dyDescent="0.3">
      <c r="B20" s="46"/>
      <c r="C20" s="46"/>
      <c r="D20" s="46"/>
      <c r="G20" s="6"/>
      <c r="H20" s="4"/>
      <c r="I20" s="6"/>
      <c r="J20" s="4"/>
    </row>
    <row r="21" spans="1:11" ht="14.1" customHeight="1" x14ac:dyDescent="0.3">
      <c r="A21" t="s">
        <v>20</v>
      </c>
      <c r="B21" s="47" t="s">
        <v>85</v>
      </c>
      <c r="C21" s="47"/>
      <c r="D21" s="47"/>
      <c r="F21" s="4">
        <v>-90.14</v>
      </c>
      <c r="G21" s="6">
        <v>-500</v>
      </c>
      <c r="H21" s="4">
        <v>-478.45</v>
      </c>
      <c r="I21" s="6">
        <v>-200</v>
      </c>
      <c r="J21" s="4" t="s">
        <v>90</v>
      </c>
      <c r="K21" s="41"/>
    </row>
    <row r="22" spans="1:11" ht="11.25" customHeight="1" x14ac:dyDescent="0.3">
      <c r="B22" s="46"/>
      <c r="C22" s="46"/>
      <c r="D22" s="46"/>
      <c r="G22" s="6"/>
      <c r="H22" s="4"/>
      <c r="I22" s="6"/>
      <c r="J22" s="4"/>
    </row>
    <row r="23" spans="1:11" ht="14.1" customHeight="1" x14ac:dyDescent="0.3">
      <c r="A23" t="s">
        <v>21</v>
      </c>
      <c r="B23" s="47" t="s">
        <v>6</v>
      </c>
      <c r="C23" s="47"/>
      <c r="D23" s="47"/>
      <c r="F23" s="4">
        <v>0</v>
      </c>
      <c r="G23" s="6">
        <v>-250</v>
      </c>
      <c r="H23" s="4">
        <v>-429.98</v>
      </c>
      <c r="I23" s="6">
        <v>-250</v>
      </c>
      <c r="J23" s="4" t="s">
        <v>69</v>
      </c>
    </row>
    <row r="24" spans="1:11" ht="14.1" customHeight="1" x14ac:dyDescent="0.3">
      <c r="B24" s="47" t="s">
        <v>74</v>
      </c>
      <c r="C24" s="47"/>
      <c r="D24" s="47"/>
      <c r="F24" s="4">
        <v>0</v>
      </c>
      <c r="G24" s="6">
        <v>0</v>
      </c>
      <c r="H24" s="4">
        <v>0</v>
      </c>
      <c r="I24" s="6">
        <v>-20</v>
      </c>
      <c r="J24" s="4"/>
      <c r="K24" s="20" t="s">
        <v>86</v>
      </c>
    </row>
    <row r="25" spans="1:11" ht="13.95" customHeight="1" x14ac:dyDescent="0.3">
      <c r="B25" s="47" t="s">
        <v>70</v>
      </c>
      <c r="C25" s="47"/>
      <c r="D25" s="47"/>
      <c r="F25" s="4">
        <v>0</v>
      </c>
      <c r="G25" s="6">
        <v>-1000</v>
      </c>
      <c r="H25" s="4">
        <v>-505.85</v>
      </c>
      <c r="I25" s="6">
        <v>-1000</v>
      </c>
      <c r="J25" s="4" t="s">
        <v>71</v>
      </c>
      <c r="K25" s="20" t="s">
        <v>96</v>
      </c>
    </row>
    <row r="26" spans="1:11" ht="9.75" customHeight="1" x14ac:dyDescent="0.3">
      <c r="B26" s="14"/>
      <c r="C26" s="14"/>
      <c r="D26" s="14"/>
      <c r="G26" s="6"/>
      <c r="H26" s="4"/>
      <c r="I26" s="6"/>
      <c r="J26" s="4"/>
    </row>
    <row r="27" spans="1:11" ht="14.1" customHeight="1" x14ac:dyDescent="0.3">
      <c r="A27" t="s">
        <v>22</v>
      </c>
      <c r="B27" s="47" t="s">
        <v>7</v>
      </c>
      <c r="C27" s="47"/>
      <c r="D27" s="47"/>
      <c r="F27" s="4">
        <v>-543.84</v>
      </c>
      <c r="G27" s="6">
        <v>-500</v>
      </c>
      <c r="H27" s="4">
        <v>-414.95</v>
      </c>
      <c r="I27" s="6">
        <v>-400</v>
      </c>
      <c r="J27" s="4"/>
    </row>
    <row r="28" spans="1:11" ht="14.1" customHeight="1" x14ac:dyDescent="0.3">
      <c r="B28" s="47" t="s">
        <v>8</v>
      </c>
      <c r="C28" s="47"/>
      <c r="D28" s="47"/>
      <c r="F28" s="4">
        <v>-54.85</v>
      </c>
      <c r="G28" s="6">
        <v>-600</v>
      </c>
      <c r="H28" s="4">
        <v>-290</v>
      </c>
      <c r="I28" s="6">
        <v>-500</v>
      </c>
      <c r="J28" s="4" t="s">
        <v>91</v>
      </c>
    </row>
    <row r="29" spans="1:11" ht="14.1" customHeight="1" x14ac:dyDescent="0.3">
      <c r="B29" s="47" t="s">
        <v>9</v>
      </c>
      <c r="C29" s="47"/>
      <c r="D29" s="47"/>
      <c r="F29" s="7">
        <v>-517.04999999999995</v>
      </c>
      <c r="G29" s="8">
        <v>0</v>
      </c>
      <c r="H29" s="7">
        <v>-433.53</v>
      </c>
      <c r="I29" s="8">
        <v>-500</v>
      </c>
      <c r="J29" s="4" t="s">
        <v>79</v>
      </c>
      <c r="K29" s="4" t="s">
        <v>92</v>
      </c>
    </row>
    <row r="30" spans="1:11" ht="7.2" customHeight="1" x14ac:dyDescent="0.3">
      <c r="B30" s="46"/>
      <c r="C30" s="46"/>
      <c r="D30" s="46"/>
      <c r="F30" s="7"/>
      <c r="G30" s="8"/>
      <c r="H30" s="7"/>
      <c r="I30" s="8"/>
      <c r="J30" s="7"/>
    </row>
    <row r="31" spans="1:11" ht="14.1" customHeight="1" x14ac:dyDescent="0.3">
      <c r="A31" t="s">
        <v>23</v>
      </c>
      <c r="B31" s="47" t="s">
        <v>25</v>
      </c>
      <c r="C31" s="47"/>
      <c r="D31" s="47"/>
      <c r="F31" s="7">
        <v>-1000</v>
      </c>
      <c r="G31" s="8">
        <v>-1000</v>
      </c>
      <c r="H31" s="7">
        <v>-1000</v>
      </c>
      <c r="I31" s="8">
        <v>-1000</v>
      </c>
      <c r="J31" s="7"/>
    </row>
    <row r="32" spans="1:11" ht="15.6" x14ac:dyDescent="0.3">
      <c r="B32" s="47" t="s">
        <v>10</v>
      </c>
      <c r="C32" s="47"/>
      <c r="D32" s="47"/>
      <c r="F32" s="7">
        <v>-1000</v>
      </c>
      <c r="G32" s="8"/>
      <c r="H32" s="7"/>
      <c r="I32" s="8"/>
      <c r="J32" s="7"/>
    </row>
    <row r="33" spans="1:11" ht="14.1" customHeight="1" x14ac:dyDescent="0.3">
      <c r="B33" s="47" t="s">
        <v>57</v>
      </c>
      <c r="C33" s="47"/>
      <c r="D33" s="47"/>
      <c r="F33" s="13"/>
      <c r="G33" s="15">
        <v>9000</v>
      </c>
      <c r="H33" s="13">
        <v>4024.68</v>
      </c>
      <c r="I33" s="15">
        <v>1150</v>
      </c>
      <c r="J33" s="27" t="s">
        <v>84</v>
      </c>
    </row>
    <row r="34" spans="1:11" ht="10.5" customHeight="1" x14ac:dyDescent="0.3">
      <c r="F34" s="6"/>
      <c r="G34" s="3"/>
      <c r="I34" s="3"/>
      <c r="J34" s="27"/>
    </row>
    <row r="35" spans="1:11" ht="14.1" customHeight="1" thickBot="1" x14ac:dyDescent="0.35">
      <c r="A35" s="3" t="s">
        <v>11</v>
      </c>
      <c r="F35" s="9">
        <f>SUM(F7:F34)</f>
        <v>2186.2299999999996</v>
      </c>
      <c r="G35" s="9">
        <f>SUM(G7:G34)</f>
        <v>550</v>
      </c>
      <c r="H35" s="9">
        <f>SUM(H7:H34)</f>
        <v>0</v>
      </c>
      <c r="I35" s="9">
        <f>SUM(I7:I34)</f>
        <v>0</v>
      </c>
      <c r="J35" s="6"/>
    </row>
    <row r="36" spans="1:11" ht="9.75" customHeight="1" x14ac:dyDescent="0.25">
      <c r="K36"/>
    </row>
    <row r="37" spans="1:11" ht="17.399999999999999" customHeight="1" x14ac:dyDescent="0.25">
      <c r="K37"/>
    </row>
    <row r="38" spans="1:11" ht="14.1" customHeight="1" x14ac:dyDescent="0.3">
      <c r="A38" s="24" t="s">
        <v>12</v>
      </c>
      <c r="B38" s="25"/>
      <c r="C38" s="25"/>
      <c r="D38" s="25"/>
      <c r="E38" s="25"/>
      <c r="F38" s="25"/>
      <c r="G38" s="25"/>
      <c r="H38" s="25"/>
      <c r="I38" s="26"/>
      <c r="K38"/>
    </row>
    <row r="39" spans="1:11" ht="6.6" customHeight="1" x14ac:dyDescent="0.25">
      <c r="K39"/>
    </row>
    <row r="40" spans="1:11" ht="14.1" customHeight="1" x14ac:dyDescent="0.3">
      <c r="A40" s="52" t="s">
        <v>13</v>
      </c>
      <c r="B40" s="52"/>
      <c r="C40" s="10">
        <v>44561</v>
      </c>
      <c r="D40" s="11">
        <v>44926</v>
      </c>
      <c r="E40" s="12"/>
      <c r="F40" s="52" t="s">
        <v>61</v>
      </c>
      <c r="G40" s="53"/>
      <c r="H40" s="58">
        <v>44561</v>
      </c>
      <c r="I40" s="11">
        <v>44926</v>
      </c>
      <c r="K40"/>
    </row>
    <row r="41" spans="1:11" ht="4.2" customHeight="1" x14ac:dyDescent="0.25">
      <c r="F41"/>
      <c r="I41" s="14"/>
      <c r="K41"/>
    </row>
    <row r="42" spans="1:11" ht="14.1" customHeight="1" x14ac:dyDescent="0.3">
      <c r="A42" s="46"/>
      <c r="B42" s="46"/>
      <c r="C42" s="6"/>
      <c r="D42" s="6"/>
      <c r="E42" s="4"/>
      <c r="F42" s="51" t="s">
        <v>58</v>
      </c>
      <c r="G42" s="51"/>
      <c r="H42" s="4">
        <v>20961.84</v>
      </c>
      <c r="I42" s="6">
        <v>23148.07</v>
      </c>
      <c r="K42"/>
    </row>
    <row r="43" spans="1:11" ht="14.1" customHeight="1" x14ac:dyDescent="0.3">
      <c r="A43" s="51" t="s">
        <v>14</v>
      </c>
      <c r="B43" s="51"/>
      <c r="C43" s="4">
        <v>480</v>
      </c>
      <c r="D43" s="6">
        <v>888.23</v>
      </c>
      <c r="E43" s="4"/>
      <c r="F43" t="s">
        <v>59</v>
      </c>
      <c r="H43" s="4">
        <v>13500</v>
      </c>
      <c r="I43" s="6">
        <f>+H43-4025</f>
        <v>9475</v>
      </c>
      <c r="K43"/>
    </row>
    <row r="44" spans="1:11" ht="14.1" customHeight="1" x14ac:dyDescent="0.3">
      <c r="A44" s="51" t="s">
        <v>15</v>
      </c>
      <c r="B44" s="51"/>
      <c r="C44" s="4">
        <v>40025.160000000003</v>
      </c>
      <c r="D44" s="6">
        <v>43025.16</v>
      </c>
      <c r="E44" s="4"/>
      <c r="F44" t="s">
        <v>104</v>
      </c>
      <c r="H44" s="4">
        <v>4000</v>
      </c>
      <c r="I44" s="6">
        <v>5000</v>
      </c>
      <c r="K44"/>
    </row>
    <row r="45" spans="1:11" ht="14.1" customHeight="1" x14ac:dyDescent="0.3">
      <c r="A45" s="54"/>
      <c r="B45" s="54"/>
      <c r="D45" s="3"/>
      <c r="E45" s="4"/>
      <c r="F45" t="s">
        <v>11</v>
      </c>
      <c r="H45" s="4">
        <v>2186</v>
      </c>
      <c r="I45" s="15">
        <v>0</v>
      </c>
      <c r="K45"/>
    </row>
    <row r="46" spans="1:11" ht="15" customHeight="1" x14ac:dyDescent="0.3">
      <c r="A46" s="54"/>
      <c r="B46" s="54"/>
      <c r="F46" s="46"/>
      <c r="G46" s="46"/>
      <c r="I46" s="3"/>
      <c r="K46"/>
    </row>
    <row r="47" spans="1:11" ht="15" customHeight="1" x14ac:dyDescent="0.3">
      <c r="A47" s="46"/>
      <c r="B47" s="46"/>
      <c r="F47" s="18" t="s">
        <v>66</v>
      </c>
      <c r="I47" s="6">
        <v>5000</v>
      </c>
      <c r="J47" s="4" t="s">
        <v>94</v>
      </c>
    </row>
    <row r="48" spans="1:11" ht="15" customHeight="1" x14ac:dyDescent="0.3">
      <c r="A48" s="46"/>
      <c r="B48" s="46"/>
      <c r="F48" t="s">
        <v>73</v>
      </c>
      <c r="I48" s="15">
        <v>1485</v>
      </c>
      <c r="J48" t="s">
        <v>95</v>
      </c>
      <c r="K48"/>
    </row>
    <row r="49" spans="1:11" ht="13.95" customHeight="1" x14ac:dyDescent="0.3">
      <c r="A49" s="46"/>
      <c r="B49" s="46"/>
      <c r="D49" s="3"/>
      <c r="E49" s="4"/>
      <c r="F49" s="46"/>
      <c r="G49" s="46"/>
      <c r="H49" s="4"/>
      <c r="I49" s="3"/>
      <c r="K49"/>
    </row>
    <row r="50" spans="1:11" ht="44.4" customHeight="1" x14ac:dyDescent="0.25">
      <c r="A50" s="55" t="s">
        <v>78</v>
      </c>
      <c r="B50" s="55"/>
      <c r="C50" s="28">
        <v>143</v>
      </c>
      <c r="D50" s="29">
        <v>195</v>
      </c>
      <c r="E50" s="57"/>
      <c r="F50" s="55" t="s">
        <v>60</v>
      </c>
      <c r="G50" s="55"/>
      <c r="H50" s="28">
        <v>0</v>
      </c>
      <c r="I50" s="44">
        <v>0</v>
      </c>
      <c r="K50"/>
    </row>
    <row r="51" spans="1:11" ht="23.4" customHeight="1" thickBot="1" x14ac:dyDescent="0.35">
      <c r="A51" s="3" t="s">
        <v>16</v>
      </c>
      <c r="B51" s="3"/>
      <c r="C51" s="59">
        <f>SUM(C42:C50)</f>
        <v>40648.160000000003</v>
      </c>
      <c r="D51" s="21">
        <f>SUM(D42:D50)</f>
        <v>44108.390000000007</v>
      </c>
      <c r="E51" s="6"/>
      <c r="F51" s="3" t="s">
        <v>62</v>
      </c>
      <c r="G51" s="56"/>
      <c r="H51" s="59">
        <f>SUM(H42:H50)</f>
        <v>40647.839999999997</v>
      </c>
      <c r="I51" s="21">
        <f>SUM(I42:I50)</f>
        <v>44108.07</v>
      </c>
      <c r="K51"/>
    </row>
  </sheetData>
  <sheetProtection selectLockedCells="1" selectUnlockedCells="1"/>
  <mergeCells count="47">
    <mergeCell ref="F40:G40"/>
    <mergeCell ref="A40:B40"/>
    <mergeCell ref="A42:B42"/>
    <mergeCell ref="A47:B47"/>
    <mergeCell ref="A45:B45"/>
    <mergeCell ref="A46:B46"/>
    <mergeCell ref="A48:B48"/>
    <mergeCell ref="A49:B49"/>
    <mergeCell ref="A43:B43"/>
    <mergeCell ref="A44:B44"/>
    <mergeCell ref="A50:B50"/>
    <mergeCell ref="B27:D27"/>
    <mergeCell ref="F50:G50"/>
    <mergeCell ref="B28:D28"/>
    <mergeCell ref="B29:D29"/>
    <mergeCell ref="B32:D32"/>
    <mergeCell ref="B30:D30"/>
    <mergeCell ref="B33:D33"/>
    <mergeCell ref="B31:D31"/>
    <mergeCell ref="F42:G42"/>
    <mergeCell ref="F46:G46"/>
    <mergeCell ref="F49:G49"/>
    <mergeCell ref="I2:K2"/>
    <mergeCell ref="J4:J5"/>
    <mergeCell ref="K4:K5"/>
    <mergeCell ref="A2:H2"/>
    <mergeCell ref="A4:D5"/>
    <mergeCell ref="B20:D20"/>
    <mergeCell ref="B22:D22"/>
    <mergeCell ref="B25:D25"/>
    <mergeCell ref="B14:D14"/>
    <mergeCell ref="B13:D13"/>
    <mergeCell ref="B21:D21"/>
    <mergeCell ref="B23:D23"/>
    <mergeCell ref="B24:D24"/>
    <mergeCell ref="B15:D15"/>
    <mergeCell ref="B16:D16"/>
    <mergeCell ref="B17:D17"/>
    <mergeCell ref="B18:D18"/>
    <mergeCell ref="G15:H19"/>
    <mergeCell ref="A6:D6"/>
    <mergeCell ref="B12:D12"/>
    <mergeCell ref="B7:D7"/>
    <mergeCell ref="B8:D8"/>
    <mergeCell ref="B10:D10"/>
    <mergeCell ref="B11:D11"/>
    <mergeCell ref="B9:D9"/>
  </mergeCells>
  <printOptions gridLines="1"/>
  <pageMargins left="0.23622047244094491" right="0.23622047244094491" top="0.55118110236220474" bottom="0.55118110236220474" header="0.31496062992125984" footer="0.31496062992125984"/>
  <pageSetup paperSize="9" scale="66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DD538-9798-4E2C-9673-C4826A03254D}">
  <sheetPr>
    <pageSetUpPr fitToPage="1"/>
  </sheetPr>
  <dimension ref="A1:H31"/>
  <sheetViews>
    <sheetView zoomScaleNormal="100" workbookViewId="0">
      <selection activeCell="G13" sqref="G13"/>
    </sheetView>
  </sheetViews>
  <sheetFormatPr defaultColWidth="8.81640625" defaultRowHeight="15" x14ac:dyDescent="0.25"/>
  <cols>
    <col min="1" max="1" width="19.54296875" bestFit="1" customWidth="1"/>
    <col min="2" max="2" width="30.36328125" bestFit="1" customWidth="1"/>
    <col min="3" max="3" width="12" customWidth="1"/>
    <col min="4" max="4" width="13.1796875" customWidth="1"/>
    <col min="5" max="5" width="10.7265625" customWidth="1"/>
    <col min="6" max="6" width="12.453125" customWidth="1"/>
    <col min="7" max="7" width="8.26953125" customWidth="1"/>
  </cols>
  <sheetData>
    <row r="1" spans="1:8" s="32" customFormat="1" ht="47.4" customHeight="1" x14ac:dyDescent="0.25">
      <c r="A1" s="30" t="s">
        <v>98</v>
      </c>
      <c r="B1" s="30"/>
      <c r="C1" s="31" t="s">
        <v>26</v>
      </c>
      <c r="D1" s="31" t="s">
        <v>97</v>
      </c>
      <c r="E1" s="31" t="s">
        <v>99</v>
      </c>
      <c r="F1" s="31" t="s">
        <v>102</v>
      </c>
      <c r="G1" s="31" t="s">
        <v>101</v>
      </c>
      <c r="H1" s="31" t="s">
        <v>100</v>
      </c>
    </row>
    <row r="2" spans="1:8" ht="15.6" x14ac:dyDescent="0.3">
      <c r="A2" s="33" t="s">
        <v>27</v>
      </c>
      <c r="B2" s="33"/>
      <c r="C2" s="34">
        <f>C16</f>
        <v>1220</v>
      </c>
      <c r="D2" s="34">
        <f>75*7.5+50*2.5</f>
        <v>687.5</v>
      </c>
      <c r="E2" s="34">
        <f>E10</f>
        <v>609.75</v>
      </c>
      <c r="F2" s="34"/>
      <c r="G2" s="34"/>
    </row>
    <row r="3" spans="1:8" ht="15.6" x14ac:dyDescent="0.3">
      <c r="A3" s="33" t="s">
        <v>28</v>
      </c>
      <c r="B3" s="33"/>
      <c r="C3" s="34">
        <f>C24</f>
        <v>4050</v>
      </c>
      <c r="D3" s="34"/>
      <c r="E3" s="34">
        <f>E24</f>
        <v>3660.23</v>
      </c>
      <c r="F3" s="34"/>
      <c r="G3" s="34"/>
    </row>
    <row r="4" spans="1:8" ht="15.6" x14ac:dyDescent="0.3">
      <c r="A4" s="33" t="s">
        <v>29</v>
      </c>
      <c r="B4" s="33"/>
      <c r="C4" s="34">
        <f>C31</f>
        <v>1050</v>
      </c>
      <c r="D4" s="34"/>
      <c r="E4" s="34">
        <f>E29</f>
        <v>520.05999999999995</v>
      </c>
      <c r="F4" s="34"/>
      <c r="G4" s="34"/>
    </row>
    <row r="5" spans="1:8" ht="15.6" x14ac:dyDescent="0.3">
      <c r="A5" s="33" t="s">
        <v>30</v>
      </c>
      <c r="B5" s="33"/>
      <c r="C5" s="34">
        <f>C27</f>
        <v>150</v>
      </c>
      <c r="D5" s="34"/>
      <c r="E5" s="34">
        <f>E27</f>
        <v>0</v>
      </c>
      <c r="F5" s="34"/>
      <c r="G5" s="34"/>
    </row>
    <row r="6" spans="1:8" ht="15.6" x14ac:dyDescent="0.3">
      <c r="A6" s="33" t="s">
        <v>31</v>
      </c>
      <c r="B6" s="33"/>
      <c r="C6" s="34">
        <f>SUM(C2:C5)*0.1</f>
        <v>647</v>
      </c>
      <c r="D6" s="34"/>
      <c r="E6" s="34">
        <v>147.35</v>
      </c>
      <c r="F6" s="34"/>
      <c r="G6" s="34"/>
    </row>
    <row r="7" spans="1:8" ht="15.6" x14ac:dyDescent="0.3">
      <c r="A7" s="35" t="s">
        <v>32</v>
      </c>
      <c r="B7" s="33"/>
      <c r="C7" s="36">
        <f>SUM(C2:C6)</f>
        <v>7117</v>
      </c>
      <c r="D7" s="36">
        <f>SUM(D2:D6)</f>
        <v>687.5</v>
      </c>
      <c r="E7" s="36">
        <f>SUM(E2:E6)</f>
        <v>4937.3899999999994</v>
      </c>
      <c r="F7" s="36">
        <v>1165</v>
      </c>
      <c r="G7" s="36">
        <f>(E7-F7)- (C7-D7)</f>
        <v>-2657.1100000000006</v>
      </c>
      <c r="H7" s="36">
        <f>E7-F7</f>
        <v>3772.3899999999994</v>
      </c>
    </row>
    <row r="8" spans="1:8" ht="10.199999999999999" customHeight="1" x14ac:dyDescent="0.3">
      <c r="A8" s="33"/>
      <c r="B8" s="33"/>
      <c r="C8" s="33"/>
      <c r="D8" s="33"/>
      <c r="E8" s="33"/>
      <c r="F8" s="33"/>
      <c r="G8" s="33"/>
    </row>
    <row r="9" spans="1:8" ht="15.6" x14ac:dyDescent="0.3">
      <c r="A9" s="35" t="s">
        <v>33</v>
      </c>
      <c r="B9" s="35" t="s">
        <v>34</v>
      </c>
      <c r="C9" s="35" t="s">
        <v>35</v>
      </c>
      <c r="D9" s="35"/>
      <c r="E9" s="35"/>
      <c r="F9" s="35"/>
      <c r="G9" s="35"/>
    </row>
    <row r="10" spans="1:8" ht="15.6" x14ac:dyDescent="0.3">
      <c r="A10" s="33" t="s">
        <v>27</v>
      </c>
      <c r="B10" s="33" t="s">
        <v>36</v>
      </c>
      <c r="C10" s="37">
        <v>300</v>
      </c>
      <c r="D10" s="37"/>
      <c r="E10" s="37">
        <v>609.75</v>
      </c>
      <c r="F10" s="37"/>
      <c r="G10" s="37"/>
    </row>
    <row r="11" spans="1:8" ht="15.6" x14ac:dyDescent="0.3">
      <c r="A11" s="33" t="s">
        <v>27</v>
      </c>
      <c r="B11" s="33" t="s">
        <v>37</v>
      </c>
      <c r="C11" s="37">
        <v>100</v>
      </c>
      <c r="D11" s="37"/>
      <c r="E11" s="37" t="s">
        <v>68</v>
      </c>
      <c r="F11" s="37"/>
      <c r="G11" s="37"/>
    </row>
    <row r="12" spans="1:8" ht="15.6" x14ac:dyDescent="0.3">
      <c r="A12" s="33" t="s">
        <v>27</v>
      </c>
      <c r="B12" s="33" t="s">
        <v>38</v>
      </c>
      <c r="C12" s="37">
        <v>20</v>
      </c>
      <c r="D12" s="37"/>
      <c r="E12" s="37"/>
      <c r="F12" s="37"/>
      <c r="G12" s="37"/>
    </row>
    <row r="13" spans="1:8" ht="15.6" x14ac:dyDescent="0.3">
      <c r="A13" s="33" t="s">
        <v>27</v>
      </c>
      <c r="B13" s="33" t="s">
        <v>39</v>
      </c>
      <c r="C13" s="37">
        <v>200</v>
      </c>
      <c r="D13" s="37"/>
      <c r="E13" s="37">
        <v>0</v>
      </c>
      <c r="F13" s="37"/>
      <c r="G13" s="37"/>
    </row>
    <row r="14" spans="1:8" ht="15.6" x14ac:dyDescent="0.3">
      <c r="A14" s="33" t="s">
        <v>27</v>
      </c>
      <c r="B14" s="33" t="s">
        <v>40</v>
      </c>
      <c r="C14" s="37">
        <v>200</v>
      </c>
      <c r="D14" s="37"/>
      <c r="E14" s="37">
        <v>0</v>
      </c>
      <c r="F14" s="37"/>
      <c r="G14" s="37"/>
    </row>
    <row r="15" spans="1:8" ht="15.6" x14ac:dyDescent="0.3">
      <c r="A15" s="33" t="s">
        <v>27</v>
      </c>
      <c r="B15" s="33" t="s">
        <v>41</v>
      </c>
      <c r="C15" s="37">
        <v>400</v>
      </c>
      <c r="D15" s="37"/>
      <c r="E15" s="37">
        <v>0</v>
      </c>
      <c r="F15" s="37"/>
      <c r="G15" s="37"/>
    </row>
    <row r="16" spans="1:8" ht="15.6" x14ac:dyDescent="0.3">
      <c r="A16" s="35" t="s">
        <v>42</v>
      </c>
      <c r="B16" s="35"/>
      <c r="C16" s="38">
        <f>SUBTOTAL(9,C10:C15)</f>
        <v>1220</v>
      </c>
      <c r="D16" s="38"/>
      <c r="E16" s="38">
        <f>SUBTOTAL(9,E10:E15)</f>
        <v>609.75</v>
      </c>
      <c r="F16" s="38"/>
      <c r="G16" s="38"/>
    </row>
    <row r="17" spans="1:7" ht="10.199999999999999" customHeight="1" x14ac:dyDescent="0.3">
      <c r="A17" s="33"/>
      <c r="B17" s="33"/>
      <c r="C17" s="33"/>
      <c r="D17" s="33"/>
      <c r="E17" s="33"/>
      <c r="F17" s="33"/>
      <c r="G17" s="33"/>
    </row>
    <row r="18" spans="1:7" ht="15.6" x14ac:dyDescent="0.3">
      <c r="A18" s="33" t="s">
        <v>43</v>
      </c>
      <c r="B18" s="33" t="s">
        <v>44</v>
      </c>
      <c r="C18" s="37">
        <v>2500</v>
      </c>
      <c r="D18" s="37"/>
      <c r="E18" s="37">
        <v>1520.75</v>
      </c>
      <c r="F18" s="37"/>
      <c r="G18" s="37"/>
    </row>
    <row r="19" spans="1:7" ht="15.6" x14ac:dyDescent="0.3">
      <c r="A19" s="33" t="s">
        <v>43</v>
      </c>
      <c r="B19" s="33" t="s">
        <v>45</v>
      </c>
      <c r="C19" s="37">
        <v>250</v>
      </c>
      <c r="D19" s="37"/>
      <c r="E19" s="37">
        <v>710</v>
      </c>
      <c r="F19" s="37"/>
      <c r="G19" s="37"/>
    </row>
    <row r="20" spans="1:7" ht="15.6" x14ac:dyDescent="0.3">
      <c r="A20" s="33" t="s">
        <v>43</v>
      </c>
      <c r="B20" s="33" t="s">
        <v>46</v>
      </c>
      <c r="C20" s="37">
        <v>300</v>
      </c>
      <c r="D20" s="37"/>
      <c r="E20" s="37">
        <v>307.86</v>
      </c>
      <c r="F20" s="37"/>
      <c r="G20" s="37"/>
    </row>
    <row r="21" spans="1:7" ht="15.6" x14ac:dyDescent="0.3">
      <c r="A21" s="33" t="s">
        <v>43</v>
      </c>
      <c r="B21" s="33" t="s">
        <v>47</v>
      </c>
      <c r="C21" s="37">
        <v>300</v>
      </c>
      <c r="D21" s="37"/>
      <c r="E21" s="37"/>
      <c r="F21" s="37"/>
      <c r="G21" s="37"/>
    </row>
    <row r="22" spans="1:7" ht="15.6" x14ac:dyDescent="0.3">
      <c r="A22" s="33" t="s">
        <v>43</v>
      </c>
      <c r="B22" s="33" t="s">
        <v>48</v>
      </c>
      <c r="C22" s="37">
        <v>400</v>
      </c>
      <c r="D22" s="37"/>
      <c r="E22" s="37">
        <v>0</v>
      </c>
      <c r="F22" s="37"/>
      <c r="G22" s="37"/>
    </row>
    <row r="23" spans="1:7" ht="15.6" x14ac:dyDescent="0.3">
      <c r="A23" s="33" t="s">
        <v>43</v>
      </c>
      <c r="B23" s="33" t="s">
        <v>49</v>
      </c>
      <c r="C23" s="37">
        <v>300</v>
      </c>
      <c r="D23" s="37"/>
      <c r="E23" s="37">
        <f>1209.99-88.37</f>
        <v>1121.6199999999999</v>
      </c>
      <c r="F23" s="37"/>
      <c r="G23" s="37"/>
    </row>
    <row r="24" spans="1:7" ht="15.6" x14ac:dyDescent="0.3">
      <c r="A24" s="35" t="s">
        <v>50</v>
      </c>
      <c r="B24" s="33"/>
      <c r="C24" s="38">
        <f>SUBTOTAL(9,C18:C23)</f>
        <v>4050</v>
      </c>
      <c r="D24" s="38"/>
      <c r="E24" s="38">
        <f>SUBTOTAL(9,E18:E23)</f>
        <v>3660.23</v>
      </c>
      <c r="F24" s="38"/>
      <c r="G24" s="38"/>
    </row>
    <row r="25" spans="1:7" ht="11.4" customHeight="1" x14ac:dyDescent="0.3">
      <c r="A25" s="35"/>
      <c r="B25" s="33"/>
      <c r="C25" s="38"/>
      <c r="D25" s="38"/>
      <c r="E25" s="38"/>
      <c r="F25" s="38"/>
      <c r="G25" s="38"/>
    </row>
    <row r="26" spans="1:7" ht="15.6" x14ac:dyDescent="0.3">
      <c r="A26" s="33" t="s">
        <v>30</v>
      </c>
      <c r="B26" s="39" t="s">
        <v>51</v>
      </c>
      <c r="C26" s="37">
        <v>150</v>
      </c>
      <c r="D26" s="37"/>
      <c r="E26" s="37">
        <v>0</v>
      </c>
      <c r="F26" s="37"/>
      <c r="G26" s="37"/>
    </row>
    <row r="27" spans="1:7" ht="15.6" x14ac:dyDescent="0.3">
      <c r="A27" s="35" t="s">
        <v>52</v>
      </c>
      <c r="B27" s="39"/>
      <c r="C27" s="38">
        <f>SUBTOTAL(9,C26:C26)</f>
        <v>150</v>
      </c>
      <c r="D27" s="38"/>
      <c r="E27" s="38">
        <f>SUBTOTAL(9,E26:E26)</f>
        <v>0</v>
      </c>
      <c r="F27" s="38"/>
      <c r="G27" s="38"/>
    </row>
    <row r="28" spans="1:7" ht="8.4" customHeight="1" x14ac:dyDescent="0.3">
      <c r="A28" s="33"/>
      <c r="B28" s="33"/>
      <c r="C28" s="33"/>
      <c r="D28" s="33"/>
      <c r="E28" s="33"/>
      <c r="F28" s="33"/>
      <c r="G28" s="33"/>
    </row>
    <row r="29" spans="1:7" ht="15.6" x14ac:dyDescent="0.3">
      <c r="A29" s="33" t="s">
        <v>53</v>
      </c>
      <c r="B29" s="40" t="s">
        <v>54</v>
      </c>
      <c r="C29" s="37">
        <v>350</v>
      </c>
      <c r="D29" s="37"/>
      <c r="E29" s="37">
        <v>520.05999999999995</v>
      </c>
      <c r="F29" s="37"/>
      <c r="G29" s="37"/>
    </row>
    <row r="30" spans="1:7" ht="15.6" x14ac:dyDescent="0.3">
      <c r="A30" s="33" t="s">
        <v>29</v>
      </c>
      <c r="B30" s="40" t="s">
        <v>55</v>
      </c>
      <c r="C30" s="37">
        <v>700</v>
      </c>
      <c r="D30" s="37"/>
      <c r="E30" s="37">
        <v>0</v>
      </c>
      <c r="F30" s="37"/>
      <c r="G30" s="37"/>
    </row>
    <row r="31" spans="1:7" ht="15.6" x14ac:dyDescent="0.3">
      <c r="A31" s="35" t="s">
        <v>56</v>
      </c>
      <c r="B31" s="40"/>
      <c r="C31" s="38">
        <f>SUBTOTAL(9,C29:C30)</f>
        <v>1050</v>
      </c>
      <c r="D31" s="38"/>
      <c r="E31" s="38">
        <f>SUBTOTAL(9,E29:E30)</f>
        <v>520.05999999999995</v>
      </c>
      <c r="F31" s="38"/>
      <c r="G31" s="38"/>
    </row>
  </sheetData>
  <printOptions gridLines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Jaarcijfers</vt:lpstr>
      <vt:lpstr>BBQ wijkfeest</vt:lpstr>
      <vt:lpstr>Excel_BuiltIn_Print_Area_1_1</vt:lpstr>
      <vt:lpstr>Excel_BuiltIn_Print_Area_1_1_1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</dc:creator>
  <cp:lastModifiedBy>J. van Scherpenzeel</cp:lastModifiedBy>
  <cp:lastPrinted>2023-03-24T20:42:58Z</cp:lastPrinted>
  <dcterms:created xsi:type="dcterms:W3CDTF">2016-02-21T11:37:38Z</dcterms:created>
  <dcterms:modified xsi:type="dcterms:W3CDTF">2023-03-24T20:44:37Z</dcterms:modified>
</cp:coreProperties>
</file>